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imon/Bilbau_Wolke/3_Bilbau/5_Kursunterlagen_DE/w_Graphiken_Tabellen_etc./Luftbilanz/Tabelle/v7/"/>
    </mc:Choice>
  </mc:AlternateContent>
  <xr:revisionPtr revIDLastSave="0" documentId="13_ncr:1_{57210926-DAAB-F541-A366-0F2F9DF34EBD}" xr6:coauthVersionLast="47" xr6:coauthVersionMax="47" xr10:uidLastSave="{00000000-0000-0000-0000-000000000000}"/>
  <bookViews>
    <workbookView xWindow="0" yWindow="500" windowWidth="28800" windowHeight="17500" tabRatio="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3" i="1" l="1"/>
  <c r="B43" i="1"/>
  <c r="F51" i="1"/>
  <c r="F52" i="1"/>
  <c r="F53" i="1"/>
  <c r="F54" i="1"/>
  <c r="F43" i="1"/>
  <c r="E43" i="1"/>
  <c r="D43" i="1"/>
  <c r="C43" i="1"/>
  <c r="C26" i="1"/>
  <c r="D26" i="1"/>
  <c r="E26" i="1"/>
  <c r="F26" i="1"/>
  <c r="B26" i="1"/>
  <c r="F33" i="1"/>
  <c r="F44" i="1" s="1"/>
  <c r="C33" i="1"/>
  <c r="C44" i="1" s="1"/>
  <c r="D33" i="1"/>
  <c r="E33" i="1"/>
  <c r="E44" i="1" s="1"/>
  <c r="B33" i="1"/>
  <c r="B44" i="1" s="1"/>
  <c r="G32" i="1"/>
  <c r="C25" i="1"/>
  <c r="D25" i="1"/>
  <c r="E25" i="1"/>
  <c r="F25" i="1"/>
  <c r="B25" i="1"/>
  <c r="F8" i="1"/>
  <c r="F15" i="1" s="1"/>
  <c r="F29" i="1" s="1"/>
  <c r="E8" i="1"/>
  <c r="E15" i="1" s="1"/>
  <c r="E29" i="1" s="1"/>
  <c r="E34" i="1" s="1"/>
  <c r="D8" i="1"/>
  <c r="D15" i="1" s="1"/>
  <c r="D29" i="1" s="1"/>
  <c r="C8" i="1"/>
  <c r="C15" i="1" s="1"/>
  <c r="C29" i="1" s="1"/>
  <c r="B8" i="1"/>
  <c r="B15" i="1" s="1"/>
  <c r="B29" i="1" s="1"/>
  <c r="C52" i="1"/>
  <c r="C53" i="1"/>
  <c r="C54" i="1"/>
  <c r="C51" i="1"/>
  <c r="F34" i="1" l="1"/>
  <c r="F58" i="1"/>
  <c r="B34" i="1"/>
  <c r="E40" i="1"/>
  <c r="E45" i="1" s="1"/>
  <c r="E46" i="1" s="1"/>
  <c r="C34" i="1"/>
  <c r="D34" i="1"/>
  <c r="C40" i="1"/>
  <c r="C45" i="1" s="1"/>
  <c r="C46" i="1" s="1"/>
  <c r="D44" i="1"/>
  <c r="G44" i="1" s="1"/>
  <c r="D40" i="1"/>
  <c r="D45" i="1" s="1"/>
  <c r="B40" i="1"/>
  <c r="F40" i="1"/>
  <c r="F45" i="1" s="1"/>
  <c r="F46" i="1" s="1"/>
  <c r="G33" i="1"/>
  <c r="G26" i="1"/>
  <c r="G43" i="1" s="1"/>
  <c r="G25" i="1"/>
  <c r="G15" i="1"/>
  <c r="G8" i="1"/>
  <c r="G29" i="1"/>
  <c r="G51" i="1"/>
  <c r="G52" i="1"/>
  <c r="G53" i="1"/>
  <c r="G54" i="1"/>
  <c r="C56" i="1"/>
  <c r="G58" i="1" l="1"/>
  <c r="G62" i="1" s="1"/>
  <c r="G61" i="1"/>
  <c r="D46" i="1"/>
  <c r="G40" i="1"/>
  <c r="B45" i="1"/>
  <c r="G45" i="1" l="1"/>
  <c r="B46" i="1"/>
  <c r="G46" i="1" l="1"/>
</calcChain>
</file>

<file path=xl/sharedStrings.xml><?xml version="1.0" encoding="utf-8"?>
<sst xmlns="http://schemas.openxmlformats.org/spreadsheetml/2006/main" count="92" uniqueCount="75">
  <si>
    <t>Std.</t>
  </si>
  <si>
    <t>1. Volumen der Zone</t>
  </si>
  <si>
    <t>Länge  [m]</t>
  </si>
  <si>
    <t>Breite  [m]</t>
  </si>
  <si>
    <t>Höhe [m]</t>
  </si>
  <si>
    <t>Volumen</t>
  </si>
  <si>
    <t>Teilzone 1</t>
  </si>
  <si>
    <r>
      <t>m</t>
    </r>
    <r>
      <rPr>
        <vertAlign val="superscript"/>
        <sz val="10"/>
        <rFont val="Arial"/>
        <family val="2"/>
      </rPr>
      <t>3</t>
    </r>
  </si>
  <si>
    <t>Teilzone 2</t>
  </si>
  <si>
    <t>Teilzone 3</t>
  </si>
  <si>
    <t>Teilzone 4</t>
  </si>
  <si>
    <t>2. Lufterneuerung</t>
  </si>
  <si>
    <t>Min. 10-facher Luftwechsel</t>
  </si>
  <si>
    <t>Gewählte Lufterneuerung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</si>
  <si>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</t>
    </r>
  </si>
  <si>
    <t>Gerät Typ 1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</si>
  <si>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</si>
  <si>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t>Gerät Typ 2</t>
  </si>
  <si>
    <t>Gerät Typ 3</t>
  </si>
  <si>
    <t>Gerät Typ 4</t>
  </si>
  <si>
    <t>Personenschleuse</t>
  </si>
  <si>
    <t>Anzahl Öffnungen</t>
  </si>
  <si>
    <t>5. Leckagen</t>
  </si>
  <si>
    <t>Minimum gemäss EKAS 6503</t>
  </si>
  <si>
    <t>6 bis 8-facher Luftwechsel</t>
  </si>
  <si>
    <t>Besser mit mehr rechnen</t>
  </si>
  <si>
    <t>3: Luftzufuhr durch Schleuse</t>
  </si>
  <si>
    <t>4. Luftzufuhr durch Kompensationsöffnungen</t>
  </si>
  <si>
    <t>6. Total Zuluft</t>
  </si>
  <si>
    <t>Zuluft Klappen</t>
  </si>
  <si>
    <t>Zuluft Leckagen</t>
  </si>
  <si>
    <t>Total Zuluft</t>
  </si>
  <si>
    <t>7. Anzahl und Leistung UHG</t>
  </si>
  <si>
    <t>Leistung total (ohne Reserve-UHG)</t>
  </si>
  <si>
    <t>Reale Leistung des UHG bei belegtem Filter:</t>
  </si>
  <si>
    <t>% der Vollleistung</t>
  </si>
  <si>
    <t>Volleistung</t>
  </si>
  <si>
    <t>Reale Leistung</t>
  </si>
  <si>
    <t>Reserve-UHG</t>
  </si>
  <si>
    <t>Vielfaches des Raumvolumens (0.5 bis 10, je nach Zone)</t>
  </si>
  <si>
    <t>Teilzone 5</t>
  </si>
  <si>
    <t>Total</t>
  </si>
  <si>
    <t xml:space="preserve">Min. Zuluft </t>
  </si>
  <si>
    <t>pro Std.</t>
  </si>
  <si>
    <t>Übliche Werte Personenschleuse</t>
  </si>
  <si>
    <t>300 bis 500</t>
  </si>
  <si>
    <t>Übliche Werte Materialschleuse</t>
  </si>
  <si>
    <t>bei geschlossenen Türen</t>
  </si>
  <si>
    <r>
      <t>m</t>
    </r>
    <r>
      <rPr>
        <vertAlign val="superscript"/>
        <sz val="7"/>
        <color theme="1"/>
        <rFont val="Liberation Sans"/>
      </rPr>
      <t>3</t>
    </r>
    <r>
      <rPr>
        <sz val="7"/>
        <rFont val="Arial"/>
        <family val="2"/>
      </rPr>
      <t>/h</t>
    </r>
  </si>
  <si>
    <r>
      <t xml:space="preserve">Materialschleuse </t>
    </r>
    <r>
      <rPr>
        <sz val="10"/>
        <color rgb="FFFF0000"/>
        <rFont val="Arial"/>
        <family val="2"/>
      </rPr>
      <t>max.</t>
    </r>
  </si>
  <si>
    <r>
      <t xml:space="preserve">Materialschleuse </t>
    </r>
    <r>
      <rPr>
        <sz val="10"/>
        <color rgb="FFFF0000"/>
        <rFont val="Arial"/>
        <family val="2"/>
      </rPr>
      <t>min.</t>
    </r>
  </si>
  <si>
    <t>Benötigte Zuluft pro Teilzone</t>
  </si>
  <si>
    <t>Luftzufuhr pro Öffnung</t>
  </si>
  <si>
    <t>Zuluft Öffnungen</t>
  </si>
  <si>
    <t>Öffnungen</t>
  </si>
  <si>
    <r>
      <t xml:space="preserve">Total Schleusen </t>
    </r>
    <r>
      <rPr>
        <sz val="10"/>
        <color rgb="FFFF0000"/>
        <rFont val="Arial"/>
        <family val="2"/>
      </rPr>
      <t>min.</t>
    </r>
  </si>
  <si>
    <r>
      <t xml:space="preserve">Total Schleusen </t>
    </r>
    <r>
      <rPr>
        <sz val="10"/>
        <color rgb="FFFF0000"/>
        <rFont val="Arial"/>
        <family val="2"/>
      </rPr>
      <t>max.</t>
    </r>
  </si>
  <si>
    <t>Leckage pro Raum</t>
  </si>
  <si>
    <t>Gewählte Leckage</t>
  </si>
  <si>
    <t>Zuluft ausreichend</t>
  </si>
  <si>
    <t>%</t>
  </si>
  <si>
    <t>Belastete Filter (75%)</t>
  </si>
  <si>
    <t>Neue Filter (100%)</t>
  </si>
  <si>
    <t>Weitere Details</t>
  </si>
  <si>
    <t>Installierte Voll-Leistung</t>
  </si>
  <si>
    <t>Installierte Real-Leistung</t>
  </si>
  <si>
    <r>
      <rPr>
        <b/>
        <sz val="7.5"/>
        <rFont val="Liberation Sans"/>
      </rPr>
      <t>100-Facher Luftwechsel:</t>
    </r>
    <r>
      <rPr>
        <sz val="7.5"/>
        <rFont val="Liberation Sans"/>
        <family val="2"/>
      </rPr>
      <t xml:space="preserve"> Vor Aufhebung der Sanierungszone muss die Luft mindestens 100 mal ausgetauscht werden. Dies dauert:</t>
    </r>
  </si>
  <si>
    <t>Anzahl UHG</t>
  </si>
  <si>
    <t>Luftbilanz Zone</t>
  </si>
  <si>
    <t>Wie viel Zuluft kommt über Schleusen in welche Teilzone</t>
  </si>
  <si>
    <t>[Zonen-Bezeichnung]</t>
  </si>
  <si>
    <t>www.bilbau.ch</t>
  </si>
  <si>
    <r>
      <rPr>
        <b/>
        <sz val="7.5"/>
        <rFont val="Liberation Sans"/>
      </rPr>
      <t>Minimale Leistung UHG:</t>
    </r>
    <r>
      <rPr>
        <sz val="7.5"/>
        <rFont val="Liberation Sans"/>
        <family val="2"/>
      </rPr>
      <t xml:space="preserve"> Minimale Leistung, die die UHG erbringen müssen, um gewählten Luftwechsel zu erreichen</t>
    </r>
  </si>
  <si>
    <t>Tabelle zur Berechnung der Luftbilanz, Bilbau.ch, S. Schneebeli, Version 7.4, Sept. 2024</t>
  </si>
  <si>
    <t>bei geöffneten Türen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</si>
</sst>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  <family val="2"/>
    </font>
    <font>
      <sz val="10"/>
      <name val="FreeSans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Verdana"/>
      <family val="2"/>
    </font>
    <font>
      <sz val="10"/>
      <name val="Liberation Sans"/>
      <family val="2"/>
    </font>
    <font>
      <sz val="7.5"/>
      <name val="Liberation Sans"/>
      <family val="2"/>
    </font>
    <font>
      <sz val="7"/>
      <color theme="1"/>
      <name val="Arial"/>
      <family val="2"/>
    </font>
    <font>
      <sz val="8"/>
      <name val="Arial"/>
      <family val="2"/>
    </font>
    <font>
      <vertAlign val="superscript"/>
      <sz val="7"/>
      <color theme="1"/>
      <name val="Liberation Sans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7.5"/>
      <name val="Liberation Sans"/>
    </font>
    <font>
      <sz val="7.5"/>
      <name val="Liberation Sans"/>
    </font>
    <font>
      <u/>
      <sz val="7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indexed="15"/>
        <bgColor indexed="23"/>
      </patternFill>
    </fill>
    <fill>
      <patternFill patternType="solid">
        <fgColor indexed="18"/>
        <bgColor indexed="26"/>
      </patternFill>
    </fill>
    <fill>
      <patternFill patternType="solid">
        <fgColor indexed="19"/>
        <bgColor indexed="27"/>
      </patternFill>
    </fill>
    <fill>
      <patternFill patternType="solid">
        <fgColor indexed="18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0" fillId="4" borderId="2" xfId="0" applyFill="1" applyBorder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right"/>
    </xf>
    <xf numFmtId="0" fontId="4" fillId="3" borderId="0" xfId="0" applyFont="1" applyFill="1"/>
    <xf numFmtId="0" fontId="4" fillId="5" borderId="2" xfId="0" applyFont="1" applyFill="1" applyBorder="1"/>
    <xf numFmtId="0" fontId="0" fillId="5" borderId="2" xfId="0" applyFill="1" applyBorder="1"/>
    <xf numFmtId="0" fontId="0" fillId="0" borderId="2" xfId="0" applyBorder="1"/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0" applyFont="1"/>
    <xf numFmtId="0" fontId="0" fillId="4" borderId="0" xfId="0" applyFill="1"/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0" fillId="6" borderId="2" xfId="0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Alignment="1">
      <alignment horizontal="right"/>
    </xf>
    <xf numFmtId="0" fontId="4" fillId="4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7" borderId="1" xfId="0" applyFill="1" applyBorder="1"/>
    <xf numFmtId="0" fontId="2" fillId="0" borderId="0" xfId="0" applyFont="1" applyAlignment="1">
      <alignment vertical="center"/>
    </xf>
    <xf numFmtId="0" fontId="17" fillId="0" borderId="0" xfId="2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2" fontId="0" fillId="7" borderId="1" xfId="0" applyNumberFormat="1" applyFill="1" applyBorder="1"/>
    <xf numFmtId="164" fontId="0" fillId="7" borderId="1" xfId="0" applyNumberFormat="1" applyFill="1" applyBorder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8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</cellXfs>
  <cellStyles count="3">
    <cellStyle name="Hyperlink" xfId="2" builtinId="8"/>
    <cellStyle name="Negative" xfId="1" xr:uid="{00000000-0005-0000-0000-000000000000}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39"/>
        </patternFill>
      </fill>
    </dxf>
    <dxf>
      <font>
        <condense val="0"/>
        <extend val="0"/>
        <color indexed="9"/>
      </font>
    </dxf>
    <dxf>
      <font>
        <color rgb="FF00B050"/>
      </font>
    </dxf>
    <dxf>
      <font>
        <color rgb="FF9C0006"/>
      </font>
    </dxf>
  </dxfs>
  <tableStyles count="0" defaultTableStyle="TableStyleMedium9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lbau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view="pageBreakPreview" zoomScale="192" zoomScaleNormal="140" zoomScalePageLayoutView="150" workbookViewId="0">
      <selection activeCell="D21" sqref="D21"/>
    </sheetView>
  </sheetViews>
  <sheetFormatPr baseColWidth="10" defaultColWidth="8.83203125" defaultRowHeight="13"/>
  <cols>
    <col min="1" max="1" width="24.5" customWidth="1"/>
    <col min="2" max="7" width="8.1640625" customWidth="1"/>
    <col min="8" max="8" width="12.5" customWidth="1"/>
  </cols>
  <sheetData>
    <row r="1" spans="1:8" ht="18">
      <c r="A1" s="29" t="s">
        <v>68</v>
      </c>
      <c r="B1" s="40" t="s">
        <v>70</v>
      </c>
      <c r="C1" s="40"/>
      <c r="D1" s="40"/>
      <c r="E1" s="40"/>
      <c r="F1" s="40"/>
      <c r="G1" s="40"/>
      <c r="H1" s="40"/>
    </row>
    <row r="2" spans="1:8" ht="5" customHeight="1">
      <c r="A2" s="2"/>
    </row>
    <row r="3" spans="1:8" s="27" customFormat="1">
      <c r="A3" s="6" t="s">
        <v>1</v>
      </c>
      <c r="B3" s="6"/>
      <c r="C3" s="6"/>
      <c r="D3" s="6"/>
      <c r="E3" s="6"/>
      <c r="F3" s="6"/>
      <c r="G3" s="6"/>
      <c r="H3" s="6"/>
    </row>
    <row r="4" spans="1:8" s="27" customFormat="1">
      <c r="A4" s="3"/>
      <c r="B4" s="18" t="s">
        <v>6</v>
      </c>
      <c r="C4" s="18" t="s">
        <v>8</v>
      </c>
      <c r="D4" s="18" t="s">
        <v>9</v>
      </c>
      <c r="E4" s="18" t="s">
        <v>10</v>
      </c>
      <c r="F4" s="18" t="s">
        <v>40</v>
      </c>
      <c r="G4" s="4" t="s">
        <v>41</v>
      </c>
      <c r="H4" s="3"/>
    </row>
    <row r="5" spans="1:8" s="27" customFormat="1">
      <c r="A5" s="19" t="s">
        <v>2</v>
      </c>
      <c r="B5" s="1">
        <v>10</v>
      </c>
      <c r="C5" s="1">
        <v>20</v>
      </c>
      <c r="D5" s="1"/>
      <c r="E5" s="1"/>
      <c r="F5" s="1"/>
      <c r="G5" s="4"/>
      <c r="H5" s="3"/>
    </row>
    <row r="6" spans="1:8" s="27" customFormat="1">
      <c r="A6" s="19" t="s">
        <v>3</v>
      </c>
      <c r="B6" s="1">
        <v>2</v>
      </c>
      <c r="C6" s="1">
        <v>5</v>
      </c>
      <c r="D6" s="1"/>
      <c r="E6" s="1"/>
      <c r="F6" s="1"/>
      <c r="G6" s="4"/>
      <c r="H6" s="3"/>
    </row>
    <row r="7" spans="1:8" s="27" customFormat="1">
      <c r="A7" s="19" t="s">
        <v>4</v>
      </c>
      <c r="B7" s="1">
        <v>3</v>
      </c>
      <c r="C7" s="1">
        <v>4</v>
      </c>
      <c r="D7" s="1"/>
      <c r="E7" s="1"/>
      <c r="F7" s="1"/>
      <c r="H7" s="3"/>
    </row>
    <row r="8" spans="1:8" s="27" customFormat="1" ht="15">
      <c r="A8" s="20" t="s">
        <v>5</v>
      </c>
      <c r="B8" s="20">
        <f>B5*B6*B7</f>
        <v>60</v>
      </c>
      <c r="C8" s="20">
        <f t="shared" ref="C8:F8" si="0">C5*C6*C7</f>
        <v>400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7">
        <f>SUM(B8:F8)</f>
        <v>460</v>
      </c>
      <c r="H8" s="8" t="s">
        <v>7</v>
      </c>
    </row>
    <row r="9" spans="1:8" ht="5.75" customHeight="1"/>
    <row r="10" spans="1:8" s="27" customFormat="1">
      <c r="A10" s="6" t="s">
        <v>11</v>
      </c>
      <c r="B10" s="6"/>
      <c r="C10" s="6"/>
      <c r="D10" s="6"/>
      <c r="E10" s="6"/>
      <c r="F10" s="6"/>
      <c r="G10" s="6"/>
      <c r="H10" s="6"/>
    </row>
    <row r="11" spans="1:8" ht="9.75" customHeight="1">
      <c r="A11" s="12" t="s">
        <v>23</v>
      </c>
      <c r="B11" s="12" t="s">
        <v>24</v>
      </c>
      <c r="D11" s="2"/>
      <c r="E11" s="2"/>
      <c r="F11" s="2"/>
      <c r="G11" s="2"/>
    </row>
    <row r="12" spans="1:8" ht="10" customHeight="1">
      <c r="A12" s="12" t="s">
        <v>25</v>
      </c>
      <c r="B12" s="12" t="s">
        <v>12</v>
      </c>
      <c r="D12" s="2"/>
      <c r="E12" s="2"/>
      <c r="F12" s="2"/>
      <c r="G12" s="2"/>
    </row>
    <row r="13" spans="1:8">
      <c r="A13" s="21" t="s">
        <v>13</v>
      </c>
      <c r="B13" s="1">
        <v>10</v>
      </c>
      <c r="C13" s="21" t="s">
        <v>43</v>
      </c>
      <c r="D13" s="21"/>
      <c r="E13" s="11"/>
      <c r="F13" s="11"/>
      <c r="G13" s="11"/>
      <c r="H13" s="3"/>
    </row>
    <row r="14" spans="1:8" ht="5.5" customHeight="1"/>
    <row r="15" spans="1:8" ht="15">
      <c r="A15" s="20" t="s">
        <v>42</v>
      </c>
      <c r="B15" s="20">
        <f>B8*$B13</f>
        <v>600</v>
      </c>
      <c r="C15" s="20">
        <f t="shared" ref="C15:F15" si="1">C8*$B13</f>
        <v>4000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7">
        <f>SUM(B15:F15)</f>
        <v>4600</v>
      </c>
      <c r="H15" s="8" t="s">
        <v>16</v>
      </c>
    </row>
    <row r="16" spans="1:8" ht="5.5" customHeight="1"/>
    <row r="17" spans="1:8" ht="15" customHeight="1">
      <c r="A17" s="6" t="s">
        <v>26</v>
      </c>
      <c r="B17" s="6"/>
      <c r="C17" s="6"/>
      <c r="D17" s="6"/>
      <c r="E17" s="6"/>
      <c r="F17" s="6"/>
      <c r="G17" s="6"/>
      <c r="H17" s="6"/>
    </row>
    <row r="18" spans="1:8">
      <c r="A18" s="12" t="s">
        <v>44</v>
      </c>
      <c r="B18" s="22" t="s">
        <v>45</v>
      </c>
      <c r="C18" s="2" t="s">
        <v>48</v>
      </c>
      <c r="D18" s="2"/>
      <c r="E18" s="2"/>
      <c r="F18" s="2"/>
      <c r="G18" s="2"/>
    </row>
    <row r="19" spans="1:8">
      <c r="A19" s="12" t="s">
        <v>46</v>
      </c>
      <c r="B19" s="12">
        <v>1000</v>
      </c>
      <c r="C19" s="2" t="s">
        <v>48</v>
      </c>
      <c r="D19" s="2" t="s">
        <v>47</v>
      </c>
      <c r="E19" s="2"/>
      <c r="F19" s="2"/>
      <c r="G19" s="2"/>
    </row>
    <row r="20" spans="1:8">
      <c r="A20" s="12"/>
      <c r="B20" s="12">
        <v>3000</v>
      </c>
      <c r="C20" s="2" t="s">
        <v>48</v>
      </c>
      <c r="D20" s="2" t="s">
        <v>74</v>
      </c>
      <c r="E20" s="2"/>
      <c r="F20" s="2"/>
      <c r="G20" s="2"/>
    </row>
    <row r="21" spans="1:8" ht="5.5" customHeight="1"/>
    <row r="22" spans="1:8" ht="15" customHeight="1">
      <c r="A22" s="21" t="s">
        <v>20</v>
      </c>
      <c r="B22" s="1">
        <v>500</v>
      </c>
      <c r="C22" s="1"/>
      <c r="D22" s="1"/>
      <c r="E22" s="1"/>
      <c r="F22" s="1"/>
      <c r="G22" s="34" t="s">
        <v>69</v>
      </c>
      <c r="H22" s="35"/>
    </row>
    <row r="23" spans="1:8" ht="15" customHeight="1">
      <c r="A23" s="21" t="s">
        <v>50</v>
      </c>
      <c r="B23" s="1"/>
      <c r="C23" s="1">
        <v>1000</v>
      </c>
      <c r="D23" s="1"/>
      <c r="E23" s="1"/>
      <c r="F23" s="1"/>
      <c r="G23" s="36"/>
      <c r="H23" s="37"/>
    </row>
    <row r="24" spans="1:8" ht="15" customHeight="1">
      <c r="A24" s="21" t="s">
        <v>49</v>
      </c>
      <c r="B24" s="13"/>
      <c r="C24" s="13">
        <v>3000</v>
      </c>
      <c r="D24" s="13"/>
      <c r="E24" s="13"/>
      <c r="F24" s="13"/>
      <c r="G24" s="38"/>
      <c r="H24" s="39"/>
    </row>
    <row r="25" spans="1:8" ht="15" customHeight="1">
      <c r="A25" s="21" t="s">
        <v>55</v>
      </c>
      <c r="B25" s="20">
        <f>B22+B23</f>
        <v>500</v>
      </c>
      <c r="C25" s="20">
        <f t="shared" ref="C25:F25" si="2">C22+C23</f>
        <v>1000</v>
      </c>
      <c r="D25" s="20">
        <f t="shared" si="2"/>
        <v>0</v>
      </c>
      <c r="E25" s="20">
        <f t="shared" si="2"/>
        <v>0</v>
      </c>
      <c r="F25" s="20">
        <f t="shared" si="2"/>
        <v>0</v>
      </c>
      <c r="G25" s="7">
        <f>SUM(B25:F25)</f>
        <v>1500</v>
      </c>
      <c r="H25" s="8" t="s">
        <v>16</v>
      </c>
    </row>
    <row r="26" spans="1:8" ht="15" customHeight="1">
      <c r="A26" s="21" t="s">
        <v>56</v>
      </c>
      <c r="B26" s="20">
        <f>B$22+B$24</f>
        <v>500</v>
      </c>
      <c r="C26" s="20">
        <f t="shared" ref="C26:F26" si="3">C$22+C$24</f>
        <v>3000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7">
        <f>SUM(B26:F26)</f>
        <v>3500</v>
      </c>
      <c r="H26" s="8" t="s">
        <v>16</v>
      </c>
    </row>
    <row r="27" spans="1:8" ht="5.5" customHeight="1"/>
    <row r="28" spans="1:8" ht="15" customHeight="1">
      <c r="A28" s="6" t="s">
        <v>27</v>
      </c>
      <c r="B28" s="6"/>
      <c r="C28" s="6"/>
      <c r="D28" s="6"/>
      <c r="E28" s="6"/>
      <c r="F28" s="6"/>
      <c r="G28" s="6"/>
      <c r="H28" s="6"/>
    </row>
    <row r="29" spans="1:8" ht="15" customHeight="1">
      <c r="A29" s="11" t="s">
        <v>51</v>
      </c>
      <c r="B29" s="20">
        <f>B15-(B22+B23)</f>
        <v>100</v>
      </c>
      <c r="C29" s="20">
        <f>C15-(C22+C23)</f>
        <v>3000</v>
      </c>
      <c r="D29" s="20">
        <f>D15-(D22+D23)</f>
        <v>0</v>
      </c>
      <c r="E29" s="20">
        <f>E15-(E22+E23)</f>
        <v>0</v>
      </c>
      <c r="F29" s="20">
        <f>F15-(F22+F23)</f>
        <v>0</v>
      </c>
      <c r="G29" s="9">
        <f>C29*D29</f>
        <v>0</v>
      </c>
      <c r="H29" s="9" t="s">
        <v>16</v>
      </c>
    </row>
    <row r="30" spans="1:8" ht="5.5" customHeight="1"/>
    <row r="31" spans="1:8" ht="15" customHeight="1">
      <c r="A31" s="11" t="s">
        <v>52</v>
      </c>
      <c r="B31" s="10">
        <v>1000</v>
      </c>
      <c r="C31" s="10">
        <v>1000</v>
      </c>
      <c r="D31" s="10">
        <v>1000</v>
      </c>
      <c r="E31" s="10">
        <v>1000</v>
      </c>
      <c r="F31" s="10">
        <v>1000</v>
      </c>
      <c r="G31" s="9"/>
      <c r="H31" s="9"/>
    </row>
    <row r="32" spans="1:8" ht="15" customHeight="1">
      <c r="A32" s="11" t="s">
        <v>21</v>
      </c>
      <c r="B32" s="10">
        <v>1</v>
      </c>
      <c r="C32" s="10">
        <v>3</v>
      </c>
      <c r="D32" s="10">
        <v>0</v>
      </c>
      <c r="E32" s="10">
        <v>0</v>
      </c>
      <c r="F32" s="10">
        <v>0</v>
      </c>
      <c r="G32" s="7">
        <f>SUM(B32:F32)</f>
        <v>4</v>
      </c>
      <c r="H32" s="8" t="s">
        <v>54</v>
      </c>
    </row>
    <row r="33" spans="1:8" ht="15" customHeight="1">
      <c r="A33" s="11" t="s">
        <v>53</v>
      </c>
      <c r="B33" s="20">
        <f>B31*B32</f>
        <v>1000</v>
      </c>
      <c r="C33" s="20">
        <f t="shared" ref="C33:E33" si="4">C31*C32</f>
        <v>3000</v>
      </c>
      <c r="D33" s="20">
        <f t="shared" si="4"/>
        <v>0</v>
      </c>
      <c r="E33" s="20">
        <f t="shared" si="4"/>
        <v>0</v>
      </c>
      <c r="F33" s="20">
        <f>F31*F32</f>
        <v>0</v>
      </c>
      <c r="G33" s="7">
        <f>SUM(B33:F33)</f>
        <v>4000</v>
      </c>
      <c r="H33" s="8" t="s">
        <v>16</v>
      </c>
    </row>
    <row r="34" spans="1:8" ht="15" customHeight="1">
      <c r="A34" s="21" t="s">
        <v>59</v>
      </c>
      <c r="B34" s="24" t="str">
        <f>IF(B29-B33&lt;=0, "Ok", "mehr")</f>
        <v>Ok</v>
      </c>
      <c r="C34" s="24" t="str">
        <f t="shared" ref="C34:E34" si="5">IF(C29-C33&lt;=0, "Ok", "mehr")</f>
        <v>Ok</v>
      </c>
      <c r="D34" s="24" t="str">
        <f t="shared" si="5"/>
        <v>Ok</v>
      </c>
      <c r="E34" s="24" t="str">
        <f t="shared" si="5"/>
        <v>Ok</v>
      </c>
      <c r="F34" s="24" t="str">
        <f>IF(F29-F33&lt;=0, "Ok", "mehr")</f>
        <v>Ok</v>
      </c>
      <c r="G34" s="44"/>
      <c r="H34" s="44"/>
    </row>
    <row r="35" spans="1:8" ht="4" customHeight="1"/>
    <row r="36" spans="1:8" ht="15" customHeight="1">
      <c r="A36" s="6" t="s">
        <v>22</v>
      </c>
      <c r="B36" s="6"/>
      <c r="C36" s="6"/>
      <c r="D36" s="6"/>
      <c r="E36" s="6"/>
      <c r="F36" s="6"/>
      <c r="G36" s="6"/>
      <c r="H36" s="6"/>
    </row>
    <row r="37" spans="1:8">
      <c r="A37" s="44" t="s">
        <v>39</v>
      </c>
      <c r="B37" s="44"/>
      <c r="C37" s="44"/>
      <c r="D37" s="44"/>
      <c r="E37" s="11"/>
      <c r="F37" s="11"/>
      <c r="G37" s="11"/>
      <c r="H37" s="11"/>
    </row>
    <row r="38" spans="1:8" ht="15" customHeight="1">
      <c r="A38" s="11" t="s">
        <v>58</v>
      </c>
      <c r="B38" s="23">
        <v>4</v>
      </c>
      <c r="C38" s="11"/>
      <c r="D38" s="11"/>
      <c r="E38" s="11"/>
      <c r="F38" s="11"/>
      <c r="G38" s="11"/>
      <c r="H38" s="11"/>
    </row>
    <row r="39" spans="1:8" s="2" customFormat="1" ht="6" customHeight="1">
      <c r="A39" s="14"/>
      <c r="B39" s="14"/>
      <c r="C39" s="14"/>
      <c r="D39" s="14"/>
      <c r="E39" s="14"/>
      <c r="F39" s="14"/>
    </row>
    <row r="40" spans="1:8" ht="15" customHeight="1">
      <c r="A40" s="11" t="s">
        <v>57</v>
      </c>
      <c r="B40" s="20">
        <f>B8*$B38</f>
        <v>240</v>
      </c>
      <c r="C40" s="20">
        <f>C8*$B38</f>
        <v>1600</v>
      </c>
      <c r="D40" s="20">
        <f>D8*$B38</f>
        <v>0</v>
      </c>
      <c r="E40" s="20">
        <f>E8*$B38</f>
        <v>0</v>
      </c>
      <c r="F40" s="20">
        <f>F8*$B38</f>
        <v>0</v>
      </c>
      <c r="G40" s="7">
        <f>SUM(B40:F40)</f>
        <v>1840</v>
      </c>
      <c r="H40" s="8" t="s">
        <v>16</v>
      </c>
    </row>
    <row r="41" spans="1:8" ht="4" customHeight="1"/>
    <row r="42" spans="1:8" ht="15" customHeight="1">
      <c r="A42" s="6" t="s">
        <v>28</v>
      </c>
      <c r="B42" s="6"/>
      <c r="C42" s="6"/>
      <c r="D42" s="6"/>
      <c r="E42" s="6"/>
      <c r="F42" s="6"/>
      <c r="G42" s="6"/>
      <c r="H42" s="6"/>
    </row>
    <row r="43" spans="1:8" ht="15" customHeight="1">
      <c r="A43" s="21" t="s">
        <v>56</v>
      </c>
      <c r="B43" s="25">
        <f t="shared" ref="B43:F43" si="6">B$22+B$24</f>
        <v>500</v>
      </c>
      <c r="C43" s="25">
        <f t="shared" si="6"/>
        <v>3000</v>
      </c>
      <c r="D43" s="25">
        <f t="shared" si="6"/>
        <v>0</v>
      </c>
      <c r="E43" s="25">
        <f t="shared" si="6"/>
        <v>0</v>
      </c>
      <c r="F43" s="25">
        <f t="shared" si="6"/>
        <v>0</v>
      </c>
      <c r="G43" s="7">
        <f>SUM(B43:F43)</f>
        <v>3500</v>
      </c>
      <c r="H43" s="8" t="s">
        <v>16</v>
      </c>
    </row>
    <row r="44" spans="1:8" ht="15" customHeight="1">
      <c r="A44" s="21" t="s">
        <v>29</v>
      </c>
      <c r="B44" s="25">
        <f>B33</f>
        <v>1000</v>
      </c>
      <c r="C44" s="25">
        <f>C33</f>
        <v>3000</v>
      </c>
      <c r="D44" s="25">
        <f>D33</f>
        <v>0</v>
      </c>
      <c r="E44" s="25">
        <f>E33</f>
        <v>0</v>
      </c>
      <c r="F44" s="25">
        <f>F33</f>
        <v>0</v>
      </c>
      <c r="G44" s="7">
        <f>SUM(B44:F44)</f>
        <v>4000</v>
      </c>
      <c r="H44" s="8" t="s">
        <v>16</v>
      </c>
    </row>
    <row r="45" spans="1:8" ht="15" customHeight="1">
      <c r="A45" s="21" t="s">
        <v>30</v>
      </c>
      <c r="B45" s="25">
        <f>B40</f>
        <v>240</v>
      </c>
      <c r="C45" s="25">
        <f t="shared" ref="C45:F45" si="7">C40</f>
        <v>1600</v>
      </c>
      <c r="D45" s="25">
        <f t="shared" si="7"/>
        <v>0</v>
      </c>
      <c r="E45" s="25">
        <f t="shared" si="7"/>
        <v>0</v>
      </c>
      <c r="F45" s="25">
        <f t="shared" si="7"/>
        <v>0</v>
      </c>
      <c r="G45" s="7">
        <f>SUM(B45:F45)</f>
        <v>1840</v>
      </c>
      <c r="H45" s="8" t="s">
        <v>16</v>
      </c>
    </row>
    <row r="46" spans="1:8" ht="15" customHeight="1">
      <c r="A46" s="25" t="s">
        <v>31</v>
      </c>
      <c r="B46" s="20">
        <f>B43+B44+B45</f>
        <v>1740</v>
      </c>
      <c r="C46" s="20">
        <f t="shared" ref="C46:F46" si="8">C43+C44+C45</f>
        <v>7600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7">
        <f>SUM(B46:F46)</f>
        <v>9340</v>
      </c>
      <c r="H46" s="7" t="s">
        <v>14</v>
      </c>
    </row>
    <row r="47" spans="1:8" ht="5.5" customHeight="1"/>
    <row r="48" spans="1:8" s="27" customFormat="1">
      <c r="A48" s="6" t="s">
        <v>32</v>
      </c>
      <c r="B48" s="6"/>
      <c r="C48" s="6"/>
      <c r="D48" s="6"/>
      <c r="E48" s="6"/>
      <c r="F48" s="6"/>
      <c r="G48" s="6"/>
      <c r="H48" s="6"/>
    </row>
    <row r="49" spans="1:8" s="27" customFormat="1">
      <c r="A49" t="s">
        <v>34</v>
      </c>
      <c r="B49"/>
      <c r="C49"/>
      <c r="D49" s="16">
        <v>75</v>
      </c>
      <c r="E49" t="s">
        <v>35</v>
      </c>
      <c r="F49" s="26"/>
      <c r="G49"/>
      <c r="H49"/>
    </row>
    <row r="50" spans="1:8" s="2" customFormat="1" ht="20" customHeight="1">
      <c r="A50"/>
      <c r="B50" s="15" t="s">
        <v>36</v>
      </c>
      <c r="C50" s="15" t="s">
        <v>37</v>
      </c>
      <c r="D50" s="15" t="s">
        <v>67</v>
      </c>
      <c r="E50"/>
      <c r="F50" s="15" t="s">
        <v>64</v>
      </c>
      <c r="G50" s="15" t="s">
        <v>65</v>
      </c>
      <c r="H50"/>
    </row>
    <row r="51" spans="1:8" ht="15" customHeight="1">
      <c r="A51" s="3" t="s">
        <v>15</v>
      </c>
      <c r="B51" s="1">
        <v>1000</v>
      </c>
      <c r="C51" s="3">
        <f>B51*D$49/100</f>
        <v>750</v>
      </c>
      <c r="D51" s="1"/>
      <c r="F51" s="28">
        <f>B51*D51</f>
        <v>0</v>
      </c>
      <c r="G51" s="28">
        <f>C51*D51</f>
        <v>0</v>
      </c>
      <c r="H51" s="3" t="s">
        <v>16</v>
      </c>
    </row>
    <row r="52" spans="1:8" ht="15">
      <c r="A52" s="3" t="s">
        <v>17</v>
      </c>
      <c r="B52" s="1">
        <v>2000</v>
      </c>
      <c r="C52" s="3">
        <f t="shared" ref="C52:C54" si="9">B52*D$49/100</f>
        <v>1500</v>
      </c>
      <c r="D52" s="1">
        <v>4</v>
      </c>
      <c r="F52" s="28">
        <f t="shared" ref="F52:F54" si="10">B52*D52</f>
        <v>8000</v>
      </c>
      <c r="G52" s="28">
        <f>C52*D52</f>
        <v>6000</v>
      </c>
      <c r="H52" s="3" t="s">
        <v>16</v>
      </c>
    </row>
    <row r="53" spans="1:8" ht="15">
      <c r="A53" s="3" t="s">
        <v>18</v>
      </c>
      <c r="B53" s="1">
        <v>5000</v>
      </c>
      <c r="C53" s="3">
        <f t="shared" si="9"/>
        <v>3750</v>
      </c>
      <c r="D53" s="1">
        <v>2</v>
      </c>
      <c r="F53" s="28">
        <f t="shared" si="10"/>
        <v>10000</v>
      </c>
      <c r="G53" s="28">
        <f>C53*D53</f>
        <v>7500</v>
      </c>
      <c r="H53" s="3" t="s">
        <v>16</v>
      </c>
    </row>
    <row r="54" spans="1:8" ht="15">
      <c r="A54" s="3" t="s">
        <v>19</v>
      </c>
      <c r="B54" s="1">
        <v>10000</v>
      </c>
      <c r="C54" s="3">
        <f t="shared" si="9"/>
        <v>7500</v>
      </c>
      <c r="D54" s="1"/>
      <c r="F54" s="28">
        <f t="shared" si="10"/>
        <v>0</v>
      </c>
      <c r="G54" s="28">
        <f>C54*D54</f>
        <v>0</v>
      </c>
      <c r="H54" s="3" t="s">
        <v>16</v>
      </c>
    </row>
    <row r="55" spans="1:8" ht="5.75" customHeight="1"/>
    <row r="56" spans="1:8">
      <c r="A56" s="3" t="s">
        <v>38</v>
      </c>
      <c r="B56" s="1">
        <v>2000</v>
      </c>
      <c r="C56" s="3">
        <f>B56*0.85</f>
        <v>1700</v>
      </c>
      <c r="D56" s="1">
        <v>0</v>
      </c>
    </row>
    <row r="57" spans="1:8" ht="5.75" customHeight="1"/>
    <row r="58" spans="1:8" s="27" customFormat="1" ht="15">
      <c r="A58" s="45" t="s">
        <v>33</v>
      </c>
      <c r="B58" s="45"/>
      <c r="C58" s="45"/>
      <c r="D58" s="45"/>
      <c r="E58" s="17"/>
      <c r="F58" s="17">
        <f>SUM(F51:F54)</f>
        <v>18000</v>
      </c>
      <c r="G58" s="7">
        <f>SUM(G51:G55)</f>
        <v>13500</v>
      </c>
      <c r="H58" s="7" t="s">
        <v>14</v>
      </c>
    </row>
    <row r="59" spans="1:8" ht="5.75" customHeight="1"/>
    <row r="60" spans="1:8" s="27" customFormat="1">
      <c r="A60" s="6" t="s">
        <v>63</v>
      </c>
      <c r="B60" s="6"/>
      <c r="C60" s="6"/>
      <c r="D60" s="6"/>
      <c r="E60" s="6"/>
      <c r="F60" s="6"/>
      <c r="G60" s="6"/>
      <c r="H60" s="6"/>
    </row>
    <row r="61" spans="1:8" s="27" customFormat="1" ht="14">
      <c r="A61" s="42" t="s">
        <v>72</v>
      </c>
      <c r="B61" s="42"/>
      <c r="C61" s="42"/>
      <c r="D61" s="42"/>
      <c r="E61" s="43" t="s">
        <v>62</v>
      </c>
      <c r="F61" s="43"/>
      <c r="G61" s="33">
        <f>G15/F58*100</f>
        <v>25.555555555555554</v>
      </c>
      <c r="H61" s="31" t="s">
        <v>60</v>
      </c>
    </row>
    <row r="62" spans="1:8" s="27" customFormat="1" ht="14">
      <c r="A62" s="42"/>
      <c r="B62" s="42"/>
      <c r="C62" s="42"/>
      <c r="D62" s="42"/>
      <c r="E62" s="43" t="s">
        <v>61</v>
      </c>
      <c r="F62" s="43"/>
      <c r="G62" s="33">
        <f>G15/G58*100</f>
        <v>34.074074074074076</v>
      </c>
      <c r="H62" s="31" t="s">
        <v>60</v>
      </c>
    </row>
    <row r="63" spans="1:8" s="27" customFormat="1" ht="24" customHeight="1">
      <c r="A63" s="46" t="s">
        <v>66</v>
      </c>
      <c r="B63" s="47"/>
      <c r="C63" s="47"/>
      <c r="D63" s="47"/>
      <c r="E63" s="47"/>
      <c r="F63" s="48"/>
      <c r="G63" s="32">
        <f>100*G8/(G25+G33+G40)</f>
        <v>6.2670299727520433</v>
      </c>
      <c r="H63" s="31" t="s">
        <v>0</v>
      </c>
    </row>
    <row r="64" spans="1:8" ht="3" customHeight="1">
      <c r="A64" s="41"/>
      <c r="B64" s="41"/>
      <c r="C64" s="41"/>
      <c r="D64" s="41"/>
      <c r="E64" s="41"/>
      <c r="F64" s="41"/>
      <c r="G64" s="41"/>
      <c r="H64" s="5"/>
    </row>
    <row r="65" spans="1:8" ht="10" customHeight="1">
      <c r="A65" s="41" t="s">
        <v>73</v>
      </c>
      <c r="B65" s="41"/>
      <c r="C65" s="41"/>
      <c r="D65" s="41"/>
      <c r="E65" s="41"/>
      <c r="F65" s="41"/>
      <c r="G65" s="41"/>
      <c r="H65" s="30" t="s">
        <v>71</v>
      </c>
    </row>
  </sheetData>
  <mergeCells count="11">
    <mergeCell ref="G22:H24"/>
    <mergeCell ref="B1:H1"/>
    <mergeCell ref="A64:G64"/>
    <mergeCell ref="A65:G65"/>
    <mergeCell ref="A61:D62"/>
    <mergeCell ref="E62:F62"/>
    <mergeCell ref="E61:F61"/>
    <mergeCell ref="G34:H34"/>
    <mergeCell ref="A58:D58"/>
    <mergeCell ref="A37:D37"/>
    <mergeCell ref="A63:F63"/>
  </mergeCells>
  <phoneticPr fontId="7" type="noConversion"/>
  <conditionalFormatting sqref="B34:F34">
    <cfRule type="cellIs" dxfId="5" priority="1" stopIfTrue="1" operator="equal">
      <formula>"mehr"</formula>
    </cfRule>
    <cfRule type="cellIs" dxfId="4" priority="3" stopIfTrue="1" operator="equal">
      <formula>"Ok"</formula>
    </cfRule>
  </conditionalFormatting>
  <conditionalFormatting sqref="G29 G31">
    <cfRule type="cellIs" dxfId="3" priority="12" stopIfTrue="1" operator="greaterThan">
      <formula>#REF!</formula>
    </cfRule>
    <cfRule type="cellIs" dxfId="2" priority="13" stopIfTrue="1" operator="lessThan">
      <formula>#REF!</formula>
    </cfRule>
  </conditionalFormatting>
  <conditionalFormatting sqref="G58">
    <cfRule type="cellIs" dxfId="1" priority="4" operator="lessThan">
      <formula>$G$46</formula>
    </cfRule>
    <cfRule type="cellIs" dxfId="0" priority="5" operator="greaterThan">
      <formula>$G$46</formula>
    </cfRule>
  </conditionalFormatting>
  <hyperlinks>
    <hyperlink ref="H65" r:id="rId1" xr:uid="{0C254360-D847-8A44-91DB-6892DA53585B}"/>
  </hyperlinks>
  <pageMargins left="0.25" right="0.25" top="0.25" bottom="0.25" header="0" footer="0"/>
  <pageSetup paperSize="10" orientation="portrait" useFirstPageNumber="1" horizontalDpi="4294967292" verticalDpi="4294967292"/>
  <rowBreaks count="1" manualBreakCount="1">
    <brk id="65" max="16383" man="1" pt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69479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Schneebeli</dc:creator>
  <cp:lastModifiedBy>Simon Schneebeli</cp:lastModifiedBy>
  <cp:revision>6</cp:revision>
  <cp:lastPrinted>2015-03-11T15:07:31Z</cp:lastPrinted>
  <dcterms:created xsi:type="dcterms:W3CDTF">2015-01-02T23:57:42Z</dcterms:created>
  <dcterms:modified xsi:type="dcterms:W3CDTF">2024-09-10T15:41:03Z</dcterms:modified>
  <dc:language>en-US</dc:language>
</cp:coreProperties>
</file>